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pcmai\Desktop\"/>
    </mc:Choice>
  </mc:AlternateContent>
  <xr:revisionPtr revIDLastSave="0" documentId="13_ncr:1_{67AA9013-80D0-4537-A3F5-730577EB837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ummary" sheetId="1" r:id="rId1"/>
    <sheet name="Scenario 1 - Powered On" sheetId="2" r:id="rId2"/>
    <sheet name="Scenario 2 - Unplugged" sheetId="3" r:id="rId3"/>
    <sheet name="Detailed Comparison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6" i="3" l="1"/>
  <c r="I17" i="3" s="1"/>
  <c r="I13" i="3"/>
  <c r="J13" i="3" s="1"/>
  <c r="J11" i="3"/>
  <c r="J10" i="3"/>
  <c r="J9" i="3"/>
  <c r="J8" i="3"/>
  <c r="J7" i="3"/>
  <c r="J6" i="3"/>
  <c r="J5" i="3"/>
  <c r="I16" i="2"/>
  <c r="J16" i="2" s="1"/>
  <c r="I13" i="2"/>
  <c r="J13" i="2" s="1"/>
  <c r="J11" i="2"/>
  <c r="J10" i="2"/>
  <c r="J9" i="2"/>
  <c r="J8" i="2"/>
  <c r="J7" i="2"/>
  <c r="J6" i="2"/>
  <c r="J5" i="2"/>
  <c r="D5" i="4" l="1"/>
  <c r="E5" i="4" s="1"/>
  <c r="J17" i="3"/>
  <c r="B4" i="4"/>
  <c r="I17" i="2"/>
  <c r="I18" i="3"/>
  <c r="I18" i="2"/>
  <c r="D4" i="4"/>
  <c r="E4" i="4" s="1"/>
  <c r="J16" i="3"/>
  <c r="F4" i="4" l="1"/>
  <c r="H4" i="4" s="1"/>
  <c r="C4" i="4"/>
  <c r="G4" i="4" s="1"/>
  <c r="J18" i="2"/>
  <c r="B6" i="4"/>
  <c r="D6" i="4"/>
  <c r="J18" i="3"/>
  <c r="B5" i="4"/>
  <c r="J17" i="2"/>
  <c r="F5" i="4" l="1"/>
  <c r="H5" i="4" s="1"/>
  <c r="C5" i="4"/>
  <c r="G5" i="4" s="1"/>
  <c r="E6" i="4"/>
  <c r="C25" i="1" s="1"/>
  <c r="B25" i="1"/>
  <c r="B24" i="1"/>
  <c r="F6" i="4"/>
  <c r="H6" i="4" s="1"/>
  <c r="E25" i="1" s="1"/>
  <c r="C6" i="4"/>
  <c r="G6" i="4" l="1"/>
  <c r="D25" i="1" s="1"/>
  <c r="C24" i="1"/>
</calcChain>
</file>

<file path=xl/sharedStrings.xml><?xml version="1.0" encoding="utf-8"?>
<sst xmlns="http://schemas.openxmlformats.org/spreadsheetml/2006/main" count="92" uniqueCount="68">
  <si>
    <t>ELECTRICITY CONSUMPTION COMPARATIVE STUDY</t>
  </si>
  <si>
    <t>Laundry Room - Operating Scenarios</t>
  </si>
  <si>
    <t>Study date: July 6, 2026</t>
  </si>
  <si>
    <t>GENERAL INFORMATION</t>
  </si>
  <si>
    <t>Electricity rate</t>
  </si>
  <si>
    <t>Test period</t>
  </si>
  <si>
    <t>7 days</t>
  </si>
  <si>
    <t>Machines studied</t>
  </si>
  <si>
    <t>4 (M1, M2, M3, M4)</t>
  </si>
  <si>
    <t>MACHINE SPECIFICATIONS</t>
  </si>
  <si>
    <t>Machine</t>
  </si>
  <si>
    <t>Current (A)</t>
  </si>
  <si>
    <t>Voltage (V)</t>
  </si>
  <si>
    <t>Power (W)</t>
  </si>
  <si>
    <t>Type</t>
  </si>
  <si>
    <t>M1 - Washing Machine</t>
  </si>
  <si>
    <t>High voltage</t>
  </si>
  <si>
    <t>M2 - Washing Machine</t>
  </si>
  <si>
    <t>M3 - Dryer</t>
  </si>
  <si>
    <t>Low voltage</t>
  </si>
  <si>
    <t>M4 - Dryer</t>
  </si>
  <si>
    <t>ANNUAL COMPARISON</t>
  </si>
  <si>
    <t>Scenario</t>
  </si>
  <si>
    <t>Consumption (kWh/yr)</t>
  </si>
  <si>
    <t>Cost ($/yr)</t>
  </si>
  <si>
    <t>Savings ($/yr)</t>
  </si>
  <si>
    <t>% Savings</t>
  </si>
  <si>
    <t>Scenario 1 (On 8am-9pm)</t>
  </si>
  <si>
    <t>-</t>
  </si>
  <si>
    <t>Scenario 2 (Unplugged when not in use)</t>
  </si>
  <si>
    <t>SCENARIO 1: MACHINES ON 8:00 AM - 9:00 PM</t>
  </si>
  <si>
    <t>Continuous consumption (use + standby) - Test period: 7 days</t>
  </si>
  <si>
    <t>Day</t>
  </si>
  <si>
    <t>Hours on</t>
  </si>
  <si>
    <t>Hours in use</t>
  </si>
  <si>
    <t>Hours standby</t>
  </si>
  <si>
    <t>M1 kWh</t>
  </si>
  <si>
    <t>M2 kWh</t>
  </si>
  <si>
    <t>M3 kWh</t>
  </si>
  <si>
    <t>M4 kWh</t>
  </si>
  <si>
    <t>Total kWh</t>
  </si>
  <si>
    <t>Total $</t>
  </si>
  <si>
    <t>Monday</t>
  </si>
  <si>
    <t>Tuesday</t>
  </si>
  <si>
    <t>Wednesday</t>
  </si>
  <si>
    <t>Thursday</t>
  </si>
  <si>
    <t>Friday</t>
  </si>
  <si>
    <t>Saturday</t>
  </si>
  <si>
    <t>Sunday</t>
  </si>
  <si>
    <t>WEEKLY TOTAL</t>
  </si>
  <si>
    <t>PROJECTIONS</t>
  </si>
  <si>
    <t>Daily average</t>
  </si>
  <si>
    <t>Monthly (30.44 days)</t>
  </si>
  <si>
    <t>Annual (365 days)</t>
  </si>
  <si>
    <t>SCENARIO 2: MACHINES UNPLUGGED WHEN NOT IN USE</t>
  </si>
  <si>
    <t>Consumption only during use - Test period: 7 days</t>
  </si>
  <si>
    <t>Hours off</t>
  </si>
  <si>
    <t>DETAILED COMPARISON BY PERIOD</t>
  </si>
  <si>
    <t>Period</t>
  </si>
  <si>
    <t>Scenario 1 kWh</t>
  </si>
  <si>
    <t>Scenario 1 $</t>
  </si>
  <si>
    <t>Scenario 2 kWh</t>
  </si>
  <si>
    <t>Scenario 2 $</t>
  </si>
  <si>
    <t>Savings kWh</t>
  </si>
  <si>
    <t>Savings $</t>
  </si>
  <si>
    <t>Daily (average)</t>
  </si>
  <si>
    <t>Monthly</t>
  </si>
  <si>
    <t>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</si>
</sst>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0.0000&quot;/kWh&quot;"/>
    <numFmt numFmtId="165" formatCode="#,##0.0000"/>
    <numFmt numFmtId="166" formatCode="\$#,##0.00"/>
    <numFmt numFmtId="167" formatCode="\$#,##0.0000"/>
  </numFmts>
  <fonts count="9" x14ac:knownFonts="1">
    <font>
      <sz val="11"/>
      <color theme="1"/>
      <name val="Calibri"/>
      <family val="2"/>
      <charset val="1"/>
    </font>
    <font>
      <b/>
      <sz val="16"/>
      <color rgb="FF4472C4"/>
      <name val="Arial"/>
      <charset val="1"/>
    </font>
    <font>
      <b/>
      <sz val="12"/>
      <name val="Arial"/>
      <charset val="1"/>
    </font>
    <font>
      <i/>
      <sz val="10"/>
      <name val="Arial"/>
      <charset val="1"/>
    </font>
    <font>
      <b/>
      <sz val="11"/>
      <color rgb="FF4472C4"/>
      <name val="Arial"/>
      <charset val="1"/>
    </font>
    <font>
      <b/>
      <sz val="11"/>
      <name val="Calibri"/>
      <charset val="1"/>
    </font>
    <font>
      <b/>
      <sz val="12"/>
      <color rgb="FFFFFFFF"/>
      <name val="Arial"/>
      <charset val="1"/>
    </font>
    <font>
      <b/>
      <sz val="11"/>
      <color rgb="FFFFFFFF"/>
      <name val="Calibri"/>
      <charset val="1"/>
    </font>
    <font>
      <b/>
      <sz val="14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4472C4"/>
        <bgColor rgb="FF4672A8"/>
      </patternFill>
    </fill>
    <fill>
      <patternFill patternType="solid">
        <fgColor rgb="FF00B050"/>
        <bgColor rgb="FF00808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8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165" fontId="0" fillId="0" borderId="1" xfId="0" applyNumberFormat="1" applyBorder="1"/>
    <xf numFmtId="166" fontId="0" fillId="0" borderId="1" xfId="0" applyNumberFormat="1" applyBorder="1"/>
    <xf numFmtId="10" fontId="7" fillId="3" borderId="1" xfId="0" applyNumberFormat="1" applyFont="1" applyFill="1" applyBorder="1"/>
    <xf numFmtId="167" fontId="0" fillId="0" borderId="1" xfId="0" applyNumberFormat="1" applyBorder="1"/>
    <xf numFmtId="165" fontId="5" fillId="0" borderId="0" xfId="0" applyNumberFormat="1" applyFont="1"/>
    <xf numFmtId="166" fontId="5" fillId="0" borderId="0" xfId="0" applyNumberFormat="1" applyFont="1"/>
    <xf numFmtId="165" fontId="0" fillId="0" borderId="0" xfId="0" applyNumberFormat="1"/>
    <xf numFmtId="166" fontId="0" fillId="0" borderId="0" xfId="0" applyNumberFormat="1"/>
    <xf numFmtId="164" fontId="0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3A9CE"/>
      <rgbColor rgb="FFBE4B48"/>
      <rgbColor rgb="FFF9F9F9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4672A8"/>
      <rgbColor rgb="FF4F81BD"/>
      <rgbColor rgb="FF003366"/>
      <rgbColor rgb="FF00B050"/>
      <rgbColor rgb="FF003300"/>
      <rgbColor rgb="FF333300"/>
      <rgbColor rgb="FF993300"/>
      <rgbColor rgb="FFC0504D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fr-FR" sz="1800" b="1" strike="noStrike" spc="-1">
                <a:solidFill>
                  <a:srgbClr val="000000"/>
                </a:solidFill>
                <a:latin typeface="Calibri"/>
              </a:rPr>
              <a:t>Consommation (kWh) by period — Scenario 1 vs Scenario 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0</c:f>
              <c:numCache>
                <c:formatCode>General</c:formatCode>
                <c:ptCount val="3"/>
                <c:pt idx="0">
                  <c:v>2.3763999999999998</c:v>
                </c:pt>
                <c:pt idx="1">
                  <c:v>72.337615999999997</c:v>
                </c:pt>
                <c:pt idx="2">
                  <c:v>867.38599999999997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label 0</c15:sqref>
                        </c15:formulaRef>
                      </c:ext>
                    </c:extLst>
                    <c:strCache>
                      <c:ptCount val="1"/>
                      <c:pt idx="0">
                        <c:v>Scénario 1 (kWh)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categories</c15:sqref>
                        </c15:formulaRef>
                      </c:ext>
                    </c:extLst>
                    <c:strCache>
                      <c:ptCount val="3"/>
                      <c:pt idx="0">
                        <c:v>Journalier (moyenne)</c:v>
                      </c:pt>
                      <c:pt idx="1">
                        <c:v>Mensuel</c:v>
                      </c:pt>
                      <c:pt idx="2">
                        <c:v>Annuel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0F8-42F2-9A80-AAFD8AD057E7}"/>
            </c:ext>
          </c:extLst>
        </c:ser>
        <c:ser>
          <c:idx val="1"/>
          <c:order val="1"/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1</c:f>
              <c:numCache>
                <c:formatCode>General</c:formatCode>
                <c:ptCount val="3"/>
                <c:pt idx="0">
                  <c:v>1.2508742859999999</c:v>
                </c:pt>
                <c:pt idx="1">
                  <c:v>38.076613260000002</c:v>
                </c:pt>
                <c:pt idx="2">
                  <c:v>456.56911430000002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label 1</c15:sqref>
                        </c15:formulaRef>
                      </c:ext>
                    </c:extLst>
                    <c:strCache>
                      <c:ptCount val="1"/>
                      <c:pt idx="0">
                        <c:v>Scénario 2 (kWh)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categories</c15:sqref>
                        </c15:formulaRef>
                      </c:ext>
                    </c:extLst>
                    <c:strCache>
                      <c:ptCount val="3"/>
                      <c:pt idx="0">
                        <c:v>Journalier (moyenne)</c:v>
                      </c:pt>
                      <c:pt idx="1">
                        <c:v>Mensuel</c:v>
                      </c:pt>
                      <c:pt idx="2">
                        <c:v>Annuel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0F8-42F2-9A80-AAFD8AD05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89160"/>
        <c:axId val="58598566"/>
      </c:barChart>
      <c:catAx>
        <c:axId val="166891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fr-FR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fr-FR" sz="1000" b="1" strike="noStrike" spc="-1">
                    <a:solidFill>
                      <a:srgbClr val="000000"/>
                    </a:solidFill>
                    <a:latin typeface="Calibri"/>
                  </a:rPr>
                  <a:t>Période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58598566"/>
        <c:crosses val="autoZero"/>
        <c:auto val="1"/>
        <c:lblAlgn val="ctr"/>
        <c:lblOffset val="100"/>
        <c:noMultiLvlLbl val="0"/>
      </c:catAx>
      <c:valAx>
        <c:axId val="5859856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fr-FR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fr-FR" sz="1000" b="1" strike="noStrike" spc="-1">
                    <a:solidFill>
                      <a:srgbClr val="000000"/>
                    </a:solidFill>
                    <a:latin typeface="Calibri"/>
                  </a:rPr>
                  <a:t>kWh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1668916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fr-FR" sz="1800" b="1" strike="noStrike" spc="-1">
                <a:solidFill>
                  <a:srgbClr val="000000"/>
                </a:solidFill>
                <a:latin typeface="Calibri"/>
              </a:rPr>
              <a:t>Cost (€) by periode — Scenario 1 vs Scenario 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672A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0</c:f>
              <c:numCache>
                <c:formatCode>General</c:formatCode>
                <c:ptCount val="3"/>
                <c:pt idx="0">
                  <c:v>0.59790224000000003</c:v>
                </c:pt>
                <c:pt idx="1">
                  <c:v>18.20014419</c:v>
                </c:pt>
                <c:pt idx="2">
                  <c:v>218.2343176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label 0</c15:sqref>
                        </c15:formulaRef>
                      </c:ext>
                    </c:extLst>
                    <c:strCache>
                      <c:ptCount val="1"/>
                      <c:pt idx="0">
                        <c:v>Scénario 1 (€)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categories</c15:sqref>
                        </c15:formulaRef>
                      </c:ext>
                    </c:extLst>
                    <c:strCache>
                      <c:ptCount val="3"/>
                      <c:pt idx="0">
                        <c:v>Journalier (moyenne)</c:v>
                      </c:pt>
                      <c:pt idx="1">
                        <c:v>Mensuel</c:v>
                      </c:pt>
                      <c:pt idx="2">
                        <c:v>Annuel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7DE-489E-9B7F-D63AFD19961C}"/>
            </c:ext>
          </c:extLst>
        </c:ser>
        <c:ser>
          <c:idx val="1"/>
          <c:order val="1"/>
          <c:spPr>
            <a:solidFill>
              <a:srgbClr val="93A9C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1</c:f>
              <c:numCache>
                <c:formatCode>General</c:formatCode>
                <c:ptCount val="3"/>
                <c:pt idx="0">
                  <c:v>0.31471997000000002</c:v>
                </c:pt>
                <c:pt idx="1">
                  <c:v>9.5800758950000002</c:v>
                </c:pt>
                <c:pt idx="2">
                  <c:v>114.8727892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label 1</c15:sqref>
                        </c15:formulaRef>
                      </c:ext>
                    </c:extLst>
                    <c:strCache>
                      <c:ptCount val="1"/>
                      <c:pt idx="0">
                        <c:v>Scénario 2 (€)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categories</c15:sqref>
                        </c15:formulaRef>
                      </c:ext>
                    </c:extLst>
                    <c:strCache>
                      <c:ptCount val="3"/>
                      <c:pt idx="0">
                        <c:v>Journalier (moyenne)</c:v>
                      </c:pt>
                      <c:pt idx="1">
                        <c:v>Mensuel</c:v>
                      </c:pt>
                      <c:pt idx="2">
                        <c:v>Annuel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7DE-489E-9B7F-D63AFD199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94332"/>
        <c:axId val="9071609"/>
      </c:barChart>
      <c:catAx>
        <c:axId val="4659433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fr-FR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fr-FR" sz="1000" b="1" strike="noStrike" spc="-1">
                    <a:solidFill>
                      <a:srgbClr val="000000"/>
                    </a:solidFill>
                    <a:latin typeface="Calibri"/>
                  </a:rPr>
                  <a:t>Periode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9071609"/>
        <c:crosses val="autoZero"/>
        <c:auto val="1"/>
        <c:lblAlgn val="ctr"/>
        <c:lblOffset val="100"/>
        <c:noMultiLvlLbl val="0"/>
      </c:catAx>
      <c:valAx>
        <c:axId val="907160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fr-FR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fr-FR" sz="1000" b="1" strike="noStrike" spc="-1">
                    <a:solidFill>
                      <a:srgbClr val="000000"/>
                    </a:solidFill>
                    <a:latin typeface="Calibri"/>
                  </a:rPr>
                  <a:t>€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4659433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fr-FR" sz="1800" b="1" strike="noStrike" spc="-1">
                <a:solidFill>
                  <a:srgbClr val="000000"/>
                </a:solidFill>
                <a:latin typeface="Calibri"/>
              </a:rPr>
              <a:t>% saving by period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7520">
              <a:solidFill>
                <a:srgbClr val="BE4B48"/>
              </a:solidFill>
              <a:round/>
            </a:ln>
          </c:spPr>
          <c:marker>
            <c:symbol val="circle"/>
            <c:size val="5"/>
            <c:spPr>
              <a:solidFill>
                <a:srgbClr val="BE4B48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0</c:f>
              <c:numCache>
                <c:formatCode>General</c:formatCode>
                <c:ptCount val="3"/>
                <c:pt idx="0">
                  <c:v>0.473626373506144</c:v>
                </c:pt>
                <c:pt idx="1">
                  <c:v>0.47362637358687598</c:v>
                </c:pt>
                <c:pt idx="2">
                  <c:v>0.47362637360990401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label 0</c15:sqref>
                        </c15:formulaRef>
                      </c:ext>
                    </c:extLst>
                    <c:strCache>
                      <c:ptCount val="1"/>
                      <c:pt idx="0">
                        <c:v>% Économie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categories</c15:sqref>
                        </c15:formulaRef>
                      </c:ext>
                    </c:extLst>
                    <c:strCache>
                      <c:ptCount val="3"/>
                      <c:pt idx="0">
                        <c:v>Journalier (moyenne)</c:v>
                      </c:pt>
                      <c:pt idx="1">
                        <c:v>Mensuel</c:v>
                      </c:pt>
                      <c:pt idx="2">
                        <c:v>Annuel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FF5-43F0-AA98-553ED2DA2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30320077"/>
        <c:axId val="76105278"/>
      </c:lineChart>
      <c:catAx>
        <c:axId val="3032007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fr-FR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fr-FR" sz="1000" b="1" strike="noStrike" spc="-1">
                    <a:solidFill>
                      <a:srgbClr val="000000"/>
                    </a:solidFill>
                    <a:latin typeface="Calibri"/>
                  </a:rPr>
                  <a:t>Periode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76105278"/>
        <c:crosses val="autoZero"/>
        <c:auto val="1"/>
        <c:lblAlgn val="ctr"/>
        <c:lblOffset val="100"/>
        <c:noMultiLvlLbl val="0"/>
      </c:catAx>
      <c:valAx>
        <c:axId val="7610527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fr-FR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fr-FR" sz="1000" b="1" strike="noStrike" spc="-1">
                    <a:solidFill>
                      <a:srgbClr val="000000"/>
                    </a:solidFill>
                    <a:latin typeface="Calibri"/>
                  </a:rPr>
                  <a:t>% Save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3032007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106560</xdr:colOff>
      <xdr:row>0</xdr:row>
      <xdr:rowOff>114480</xdr:rowOff>
    </xdr:from>
    <xdr:to>
      <xdr:col>0</xdr:col>
      <xdr:colOff>1051200</xdr:colOff>
      <xdr:row>0</xdr:row>
      <xdr:rowOff>1086840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6560" y="114480"/>
          <a:ext cx="944640" cy="972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175320</xdr:colOff>
      <xdr:row>7</xdr:row>
      <xdr:rowOff>91440</xdr:rowOff>
    </xdr:from>
    <xdr:to>
      <xdr:col>3</xdr:col>
      <xdr:colOff>996480</xdr:colOff>
      <xdr:row>24</xdr:row>
      <xdr:rowOff>92160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175320</xdr:colOff>
      <xdr:row>25</xdr:row>
      <xdr:rowOff>91440</xdr:rowOff>
    </xdr:from>
    <xdr:to>
      <xdr:col>3</xdr:col>
      <xdr:colOff>996480</xdr:colOff>
      <xdr:row>42</xdr:row>
      <xdr:rowOff>92160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1135440</xdr:colOff>
      <xdr:row>7</xdr:row>
      <xdr:rowOff>91440</xdr:rowOff>
    </xdr:from>
    <xdr:to>
      <xdr:col>15</xdr:col>
      <xdr:colOff>141120</xdr:colOff>
      <xdr:row>24</xdr:row>
      <xdr:rowOff>92160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Normal="100" workbookViewId="0"/>
  </sheetViews>
  <sheetFormatPr baseColWidth="10" defaultColWidth="8.88671875" defaultRowHeight="14.4" x14ac:dyDescent="0.3"/>
  <cols>
    <col min="1" max="1" width="34.33203125" customWidth="1"/>
    <col min="2" max="2" width="26.77734375" customWidth="1"/>
    <col min="3" max="3" width="14.88671875" customWidth="1"/>
    <col min="4" max="4" width="18.33203125" customWidth="1"/>
    <col min="5" max="5" width="15" customWidth="1"/>
  </cols>
  <sheetData>
    <row r="1" spans="1:5" ht="87" customHeight="1" x14ac:dyDescent="0.3"/>
    <row r="4" spans="1:5" ht="21" customHeight="1" x14ac:dyDescent="0.3">
      <c r="A4" s="5" t="s">
        <v>0</v>
      </c>
      <c r="B4" s="5"/>
      <c r="C4" s="5"/>
      <c r="D4" s="5"/>
      <c r="E4" s="5"/>
    </row>
    <row r="5" spans="1:5" ht="15" customHeight="1" x14ac:dyDescent="0.3">
      <c r="A5" s="4" t="s">
        <v>1</v>
      </c>
      <c r="B5" s="4"/>
      <c r="C5" s="4"/>
      <c r="D5" s="4"/>
      <c r="E5" s="4"/>
    </row>
    <row r="6" spans="1:5" x14ac:dyDescent="0.3">
      <c r="A6" s="3" t="s">
        <v>2</v>
      </c>
      <c r="B6" s="3"/>
      <c r="C6" s="3"/>
      <c r="D6" s="3"/>
      <c r="E6" s="3"/>
    </row>
    <row r="8" spans="1:5" x14ac:dyDescent="0.3">
      <c r="A8" s="2" t="s">
        <v>3</v>
      </c>
      <c r="B8" s="2"/>
      <c r="C8" s="2"/>
      <c r="D8" s="2"/>
      <c r="E8" s="2"/>
    </row>
    <row r="9" spans="1:5" x14ac:dyDescent="0.3">
      <c r="A9" s="6" t="s">
        <v>4</v>
      </c>
      <c r="B9" s="18">
        <v>0.17649999999999999</v>
      </c>
    </row>
    <row r="10" spans="1:5" x14ac:dyDescent="0.3">
      <c r="A10" s="6" t="s">
        <v>5</v>
      </c>
      <c r="B10" t="s">
        <v>6</v>
      </c>
    </row>
    <row r="11" spans="1:5" x14ac:dyDescent="0.3">
      <c r="A11" s="6" t="s">
        <v>7</v>
      </c>
      <c r="B11" t="s">
        <v>8</v>
      </c>
    </row>
    <row r="12" spans="1:5" x14ac:dyDescent="0.3">
      <c r="A12" s="6"/>
    </row>
    <row r="14" spans="1:5" x14ac:dyDescent="0.3">
      <c r="A14" s="2" t="s">
        <v>9</v>
      </c>
      <c r="B14" s="2"/>
      <c r="C14" s="2"/>
      <c r="D14" s="2"/>
      <c r="E14" s="2"/>
    </row>
    <row r="15" spans="1:5" ht="15" customHeight="1" x14ac:dyDescent="0.3">
      <c r="A15" s="7" t="s">
        <v>10</v>
      </c>
      <c r="B15" s="7" t="s">
        <v>11</v>
      </c>
      <c r="C15" s="7" t="s">
        <v>12</v>
      </c>
      <c r="D15" s="7" t="s">
        <v>13</v>
      </c>
      <c r="E15" s="7" t="s">
        <v>14</v>
      </c>
    </row>
    <row r="16" spans="1:5" s="9" customFormat="1" x14ac:dyDescent="0.3">
      <c r="A16" s="8" t="s">
        <v>15</v>
      </c>
      <c r="B16" s="8">
        <v>0.2</v>
      </c>
      <c r="C16" s="8">
        <v>380</v>
      </c>
      <c r="D16" s="8">
        <v>76</v>
      </c>
      <c r="E16" s="8" t="s">
        <v>16</v>
      </c>
    </row>
    <row r="17" spans="1:5" s="9" customFormat="1" x14ac:dyDescent="0.3">
      <c r="A17" s="8" t="s">
        <v>17</v>
      </c>
      <c r="B17" s="8">
        <v>0.2</v>
      </c>
      <c r="C17" s="8">
        <v>380</v>
      </c>
      <c r="D17" s="8">
        <v>76</v>
      </c>
      <c r="E17" s="8" t="s">
        <v>16</v>
      </c>
    </row>
    <row r="18" spans="1:5" s="9" customFormat="1" x14ac:dyDescent="0.3">
      <c r="A18" s="8" t="s">
        <v>18</v>
      </c>
      <c r="B18" s="8">
        <v>0.06</v>
      </c>
      <c r="C18" s="8">
        <v>220</v>
      </c>
      <c r="D18" s="8">
        <v>13.2</v>
      </c>
      <c r="E18" s="8" t="s">
        <v>19</v>
      </c>
    </row>
    <row r="19" spans="1:5" s="9" customFormat="1" x14ac:dyDescent="0.3">
      <c r="A19" s="8" t="s">
        <v>20</v>
      </c>
      <c r="B19" s="8">
        <v>0.08</v>
      </c>
      <c r="C19" s="8">
        <v>220</v>
      </c>
      <c r="D19" s="8">
        <v>17.600000000000001</v>
      </c>
      <c r="E19" s="8" t="s">
        <v>19</v>
      </c>
    </row>
    <row r="22" spans="1:5" x14ac:dyDescent="0.3">
      <c r="A22" s="2" t="s">
        <v>21</v>
      </c>
      <c r="B22" s="2"/>
      <c r="C22" s="2"/>
      <c r="D22" s="2"/>
      <c r="E22" s="2"/>
    </row>
    <row r="23" spans="1:5" ht="15" customHeight="1" x14ac:dyDescent="0.3">
      <c r="A23" s="7" t="s">
        <v>22</v>
      </c>
      <c r="B23" s="7" t="s">
        <v>23</v>
      </c>
      <c r="C23" s="7" t="s">
        <v>24</v>
      </c>
      <c r="D23" s="7" t="s">
        <v>25</v>
      </c>
      <c r="E23" s="7" t="s">
        <v>26</v>
      </c>
    </row>
    <row r="24" spans="1:5" x14ac:dyDescent="0.3">
      <c r="A24" s="8" t="s">
        <v>27</v>
      </c>
      <c r="B24" s="10">
        <f>'Detailed Comparison'!B6</f>
        <v>867.38599999999997</v>
      </c>
      <c r="C24" s="11">
        <f>'Detailed Comparison'!C6</f>
        <v>153.09362899999999</v>
      </c>
      <c r="D24" s="8" t="s">
        <v>28</v>
      </c>
      <c r="E24" s="8" t="s">
        <v>28</v>
      </c>
    </row>
    <row r="25" spans="1:5" x14ac:dyDescent="0.3">
      <c r="A25" s="8" t="s">
        <v>29</v>
      </c>
      <c r="B25" s="10">
        <f>'Detailed Comparison'!D6</f>
        <v>456.56807142857144</v>
      </c>
      <c r="C25" s="11">
        <f>'Detailed Comparison'!E6</f>
        <v>80.584264607142856</v>
      </c>
      <c r="D25" s="11">
        <f>'Detailed Comparison'!G6</f>
        <v>72.509364392857137</v>
      </c>
      <c r="E25" s="12">
        <f>'Detailed Comparison'!H6</f>
        <v>0.47362757592516891</v>
      </c>
    </row>
  </sheetData>
  <mergeCells count="6">
    <mergeCell ref="A22:E22"/>
    <mergeCell ref="A4:E4"/>
    <mergeCell ref="A5:E5"/>
    <mergeCell ref="A6:E6"/>
    <mergeCell ref="A8:E8"/>
    <mergeCell ref="A14:E1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zoomScaleNormal="100" workbookViewId="0">
      <selection sqref="A1:J1"/>
    </sheetView>
  </sheetViews>
  <sheetFormatPr baseColWidth="10" defaultColWidth="8.88671875" defaultRowHeight="14.4" x14ac:dyDescent="0.3"/>
  <cols>
    <col min="1" max="1" width="30" customWidth="1"/>
    <col min="2" max="2" width="12" customWidth="1"/>
    <col min="3" max="3" width="15" customWidth="1"/>
    <col min="4" max="4" width="16.5546875" customWidth="1"/>
    <col min="5" max="5" width="9.5546875" customWidth="1"/>
    <col min="6" max="6" width="9.77734375" customWidth="1"/>
    <col min="7" max="7" width="9.44140625" customWidth="1"/>
    <col min="8" max="8" width="9.5546875" customWidth="1"/>
    <col min="9" max="9" width="12.109375" customWidth="1"/>
    <col min="10" max="10" width="9" customWidth="1"/>
  </cols>
  <sheetData>
    <row r="1" spans="1:10" ht="17.25" customHeight="1" x14ac:dyDescent="0.3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3" t="s">
        <v>31</v>
      </c>
      <c r="B2" s="3"/>
      <c r="C2" s="3"/>
      <c r="D2" s="3"/>
      <c r="E2" s="3"/>
      <c r="F2" s="3"/>
      <c r="G2" s="3"/>
      <c r="H2" s="3"/>
      <c r="I2" s="3"/>
      <c r="J2" s="3"/>
    </row>
    <row r="4" spans="1:10" ht="15" customHeight="1" x14ac:dyDescent="0.3">
      <c r="A4" s="7" t="s">
        <v>32</v>
      </c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 t="s">
        <v>40</v>
      </c>
      <c r="J4" s="7" t="s">
        <v>41</v>
      </c>
    </row>
    <row r="5" spans="1:10" x14ac:dyDescent="0.3">
      <c r="A5" s="8" t="s">
        <v>42</v>
      </c>
      <c r="B5" s="8">
        <v>13</v>
      </c>
      <c r="C5" s="8">
        <v>6.1</v>
      </c>
      <c r="D5" s="8">
        <v>6.9</v>
      </c>
      <c r="E5" s="8">
        <v>0.98799999999999999</v>
      </c>
      <c r="F5" s="8">
        <v>0.98799999999999999</v>
      </c>
      <c r="G5" s="8">
        <v>0.1716</v>
      </c>
      <c r="H5" s="8">
        <v>0.2288</v>
      </c>
      <c r="I5" s="8">
        <v>2.3763999999999998</v>
      </c>
      <c r="J5" s="13">
        <f>I5*Summary!$B$9</f>
        <v>0.41943459999999994</v>
      </c>
    </row>
    <row r="6" spans="1:10" x14ac:dyDescent="0.3">
      <c r="A6" s="8" t="s">
        <v>43</v>
      </c>
      <c r="B6" s="8">
        <v>13</v>
      </c>
      <c r="C6" s="8">
        <v>7.6</v>
      </c>
      <c r="D6" s="8">
        <v>5.4</v>
      </c>
      <c r="E6" s="8">
        <v>0.98799999999999999</v>
      </c>
      <c r="F6" s="8">
        <v>0.98799999999999999</v>
      </c>
      <c r="G6" s="8">
        <v>0.1716</v>
      </c>
      <c r="H6" s="8">
        <v>0.2288</v>
      </c>
      <c r="I6" s="8">
        <v>2.3763999999999998</v>
      </c>
      <c r="J6" s="13">
        <f>I6*Summary!$B$9</f>
        <v>0.41943459999999994</v>
      </c>
    </row>
    <row r="7" spans="1:10" x14ac:dyDescent="0.3">
      <c r="A7" s="8" t="s">
        <v>44</v>
      </c>
      <c r="B7" s="8">
        <v>13</v>
      </c>
      <c r="C7" s="8">
        <v>6.5</v>
      </c>
      <c r="D7" s="8">
        <v>6.5</v>
      </c>
      <c r="E7" s="8">
        <v>0.98799999999999999</v>
      </c>
      <c r="F7" s="8">
        <v>0.98799999999999999</v>
      </c>
      <c r="G7" s="8">
        <v>0.1716</v>
      </c>
      <c r="H7" s="8">
        <v>0.2288</v>
      </c>
      <c r="I7" s="8">
        <v>2.3763999999999998</v>
      </c>
      <c r="J7" s="13">
        <f>I7*Summary!$B$9</f>
        <v>0.41943459999999994</v>
      </c>
    </row>
    <row r="8" spans="1:10" x14ac:dyDescent="0.3">
      <c r="A8" s="8" t="s">
        <v>45</v>
      </c>
      <c r="B8" s="8">
        <v>13</v>
      </c>
      <c r="C8" s="8">
        <v>7.2</v>
      </c>
      <c r="D8" s="8">
        <v>5.8</v>
      </c>
      <c r="E8" s="8">
        <v>0.98799999999999999</v>
      </c>
      <c r="F8" s="8">
        <v>0.98799999999999999</v>
      </c>
      <c r="G8" s="8">
        <v>0.1716</v>
      </c>
      <c r="H8" s="8">
        <v>0.2288</v>
      </c>
      <c r="I8" s="8">
        <v>2.3763999999999998</v>
      </c>
      <c r="J8" s="13">
        <f>I8*Summary!$B$9</f>
        <v>0.41943459999999994</v>
      </c>
    </row>
    <row r="9" spans="1:10" x14ac:dyDescent="0.3">
      <c r="A9" s="8" t="s">
        <v>46</v>
      </c>
      <c r="B9" s="8">
        <v>13</v>
      </c>
      <c r="C9" s="8">
        <v>6.8</v>
      </c>
      <c r="D9" s="8">
        <v>6.2</v>
      </c>
      <c r="E9" s="8">
        <v>0.98799999999999999</v>
      </c>
      <c r="F9" s="8">
        <v>0.98799999999999999</v>
      </c>
      <c r="G9" s="8">
        <v>0.1716</v>
      </c>
      <c r="H9" s="8">
        <v>0.2288</v>
      </c>
      <c r="I9" s="8">
        <v>2.3763999999999998</v>
      </c>
      <c r="J9" s="13">
        <f>I9*Summary!$B$9</f>
        <v>0.41943459999999994</v>
      </c>
    </row>
    <row r="10" spans="1:10" x14ac:dyDescent="0.3">
      <c r="A10" s="8" t="s">
        <v>47</v>
      </c>
      <c r="B10" s="8">
        <v>13</v>
      </c>
      <c r="C10" s="8">
        <v>7.4</v>
      </c>
      <c r="D10" s="8">
        <v>5.6</v>
      </c>
      <c r="E10" s="8">
        <v>0.98799999999999999</v>
      </c>
      <c r="F10" s="8">
        <v>0.98799999999999999</v>
      </c>
      <c r="G10" s="8">
        <v>0.1716</v>
      </c>
      <c r="H10" s="8">
        <v>0.2288</v>
      </c>
      <c r="I10" s="8">
        <v>2.3763999999999998</v>
      </c>
      <c r="J10" s="13">
        <f>I10*Summary!$B$9</f>
        <v>0.41943459999999994</v>
      </c>
    </row>
    <row r="11" spans="1:10" x14ac:dyDescent="0.3">
      <c r="A11" s="8" t="s">
        <v>48</v>
      </c>
      <c r="B11" s="8">
        <v>13</v>
      </c>
      <c r="C11" s="8">
        <v>6.3</v>
      </c>
      <c r="D11" s="8">
        <v>6.7</v>
      </c>
      <c r="E11" s="8">
        <v>0.98799999999999999</v>
      </c>
      <c r="F11" s="8">
        <v>0.98799999999999999</v>
      </c>
      <c r="G11" s="8">
        <v>0.1716</v>
      </c>
      <c r="H11" s="8">
        <v>0.2288</v>
      </c>
      <c r="I11" s="8">
        <v>2.3763999999999998</v>
      </c>
      <c r="J11" s="13">
        <f>I11*Summary!$B$9</f>
        <v>0.41943459999999994</v>
      </c>
    </row>
    <row r="13" spans="1:10" x14ac:dyDescent="0.3">
      <c r="A13" s="6" t="s">
        <v>49</v>
      </c>
      <c r="I13" s="14">
        <f>SUM(I5:I11)</f>
        <v>16.634799999999998</v>
      </c>
      <c r="J13" s="15">
        <f>I13*Summary!$B$9</f>
        <v>2.9360421999999997</v>
      </c>
    </row>
    <row r="15" spans="1:10" x14ac:dyDescent="0.3">
      <c r="A15" s="2" t="s">
        <v>50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">
      <c r="A16" s="6" t="s">
        <v>51</v>
      </c>
      <c r="I16" s="16">
        <f>AVERAGE(I5:I11)</f>
        <v>2.3763999999999998</v>
      </c>
      <c r="J16" s="17">
        <f>I16*Summary!$B$9</f>
        <v>0.41943459999999994</v>
      </c>
    </row>
    <row r="17" spans="1:10" x14ac:dyDescent="0.3">
      <c r="A17" s="6" t="s">
        <v>52</v>
      </c>
      <c r="I17" s="16">
        <f>I16*30.44</f>
        <v>72.337615999999997</v>
      </c>
      <c r="J17" s="17">
        <f>I17*Summary!$B$9</f>
        <v>12.767589223999998</v>
      </c>
    </row>
    <row r="18" spans="1:10" x14ac:dyDescent="0.3">
      <c r="A18" s="6" t="s">
        <v>53</v>
      </c>
      <c r="I18" s="16">
        <f>I16*365</f>
        <v>867.38599999999997</v>
      </c>
      <c r="J18" s="17">
        <f>I18*Summary!$B$9</f>
        <v>153.09362899999999</v>
      </c>
    </row>
  </sheetData>
  <mergeCells count="3">
    <mergeCell ref="A1:J1"/>
    <mergeCell ref="A2:J2"/>
    <mergeCell ref="A15:J1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zoomScaleNormal="100" workbookViewId="0">
      <selection sqref="A1:J1"/>
    </sheetView>
  </sheetViews>
  <sheetFormatPr baseColWidth="10" defaultColWidth="8.88671875" defaultRowHeight="14.4" x14ac:dyDescent="0.3"/>
  <cols>
    <col min="1" max="1" width="30" customWidth="1"/>
    <col min="2" max="2" width="15" customWidth="1"/>
    <col min="3" max="3" width="11.21875" customWidth="1"/>
    <col min="4" max="4" width="2" customWidth="1"/>
    <col min="5" max="5" width="11" customWidth="1"/>
    <col min="6" max="6" width="10.21875" customWidth="1"/>
    <col min="7" max="7" width="10.77734375" customWidth="1"/>
    <col min="8" max="8" width="11.21875" customWidth="1"/>
    <col min="9" max="9" width="11.88671875" customWidth="1"/>
    <col min="10" max="10" width="9" customWidth="1"/>
  </cols>
  <sheetData>
    <row r="1" spans="1:10" ht="17.25" customHeight="1" x14ac:dyDescent="0.3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3" t="s">
        <v>55</v>
      </c>
      <c r="B2" s="3"/>
      <c r="C2" s="3"/>
      <c r="D2" s="3"/>
      <c r="E2" s="3"/>
      <c r="F2" s="3"/>
      <c r="G2" s="3"/>
      <c r="H2" s="3"/>
      <c r="I2" s="3"/>
      <c r="J2" s="3"/>
    </row>
    <row r="4" spans="1:10" ht="15" customHeight="1" x14ac:dyDescent="0.3">
      <c r="A4" s="7" t="s">
        <v>32</v>
      </c>
      <c r="B4" s="7" t="s">
        <v>34</v>
      </c>
      <c r="C4" s="7" t="s">
        <v>56</v>
      </c>
      <c r="D4" s="7"/>
      <c r="E4" s="7" t="s">
        <v>36</v>
      </c>
      <c r="F4" s="7" t="s">
        <v>37</v>
      </c>
      <c r="G4" s="7" t="s">
        <v>38</v>
      </c>
      <c r="H4" s="7" t="s">
        <v>39</v>
      </c>
      <c r="I4" s="7" t="s">
        <v>40</v>
      </c>
      <c r="J4" s="7" t="s">
        <v>41</v>
      </c>
    </row>
    <row r="5" spans="1:10" x14ac:dyDescent="0.3">
      <c r="A5" s="8" t="s">
        <v>42</v>
      </c>
      <c r="B5" s="8">
        <v>6.1</v>
      </c>
      <c r="C5" s="8">
        <v>17.899999999999999</v>
      </c>
      <c r="D5" s="8"/>
      <c r="E5" s="8">
        <v>0.46360000000000001</v>
      </c>
      <c r="F5" s="8">
        <v>0.46360000000000001</v>
      </c>
      <c r="G5" s="8">
        <v>8.0500000000000002E-2</v>
      </c>
      <c r="H5" s="8">
        <v>0.1074</v>
      </c>
      <c r="I5" s="8">
        <v>1.1151</v>
      </c>
      <c r="J5" s="13">
        <f>I5*Summary!$B$9</f>
        <v>0.19681514999999999</v>
      </c>
    </row>
    <row r="6" spans="1:10" x14ac:dyDescent="0.3">
      <c r="A6" s="8" t="s">
        <v>43</v>
      </c>
      <c r="B6" s="8">
        <v>7.6</v>
      </c>
      <c r="C6" s="8">
        <v>16.399999999999999</v>
      </c>
      <c r="D6" s="8"/>
      <c r="E6" s="8">
        <v>0.5776</v>
      </c>
      <c r="F6" s="8">
        <v>0.5776</v>
      </c>
      <c r="G6" s="8">
        <v>0.1003</v>
      </c>
      <c r="H6" s="8">
        <v>0.1338</v>
      </c>
      <c r="I6" s="8">
        <v>1.3893</v>
      </c>
      <c r="J6" s="13">
        <f>I6*Summary!$B$9</f>
        <v>0.24521144999999997</v>
      </c>
    </row>
    <row r="7" spans="1:10" x14ac:dyDescent="0.3">
      <c r="A7" s="8" t="s">
        <v>44</v>
      </c>
      <c r="B7" s="8">
        <v>6.5</v>
      </c>
      <c r="C7" s="8">
        <v>17.5</v>
      </c>
      <c r="D7" s="8"/>
      <c r="E7" s="8">
        <v>0.49399999999999999</v>
      </c>
      <c r="F7" s="8">
        <v>0.49399999999999999</v>
      </c>
      <c r="G7" s="8">
        <v>8.5800000000000001E-2</v>
      </c>
      <c r="H7" s="8">
        <v>0.1144</v>
      </c>
      <c r="I7" s="8">
        <v>1.1881999999999999</v>
      </c>
      <c r="J7" s="13">
        <f>I7*Summary!$B$9</f>
        <v>0.20971729999999997</v>
      </c>
    </row>
    <row r="8" spans="1:10" x14ac:dyDescent="0.3">
      <c r="A8" s="8" t="s">
        <v>45</v>
      </c>
      <c r="B8" s="8">
        <v>7.2</v>
      </c>
      <c r="C8" s="8">
        <v>16.8</v>
      </c>
      <c r="D8" s="8"/>
      <c r="E8" s="8">
        <v>0.54720000000000002</v>
      </c>
      <c r="F8" s="8">
        <v>0.54720000000000002</v>
      </c>
      <c r="G8" s="8">
        <v>9.5000000000000001E-2</v>
      </c>
      <c r="H8" s="8">
        <v>0.12670000000000001</v>
      </c>
      <c r="I8" s="8">
        <v>1.3162</v>
      </c>
      <c r="J8" s="13">
        <f>I8*Summary!$B$9</f>
        <v>0.2323093</v>
      </c>
    </row>
    <row r="9" spans="1:10" x14ac:dyDescent="0.3">
      <c r="A9" s="8" t="s">
        <v>46</v>
      </c>
      <c r="B9" s="8">
        <v>6.8</v>
      </c>
      <c r="C9" s="8">
        <v>17.2</v>
      </c>
      <c r="D9" s="8"/>
      <c r="E9" s="8">
        <v>0.51680000000000004</v>
      </c>
      <c r="F9" s="8">
        <v>0.51680000000000004</v>
      </c>
      <c r="G9" s="8">
        <v>8.9800000000000005E-2</v>
      </c>
      <c r="H9" s="8">
        <v>0.1197</v>
      </c>
      <c r="I9" s="8">
        <v>1.2430000000000001</v>
      </c>
      <c r="J9" s="13">
        <f>I9*Summary!$B$9</f>
        <v>0.21938950000000002</v>
      </c>
    </row>
    <row r="10" spans="1:10" x14ac:dyDescent="0.3">
      <c r="A10" s="8" t="s">
        <v>47</v>
      </c>
      <c r="B10" s="8">
        <v>7.4</v>
      </c>
      <c r="C10" s="8">
        <v>16.600000000000001</v>
      </c>
      <c r="D10" s="8"/>
      <c r="E10" s="8">
        <v>0.56240000000000001</v>
      </c>
      <c r="F10" s="8">
        <v>0.56240000000000001</v>
      </c>
      <c r="G10" s="8">
        <v>9.7699999999999995E-2</v>
      </c>
      <c r="H10" s="8">
        <v>0.13020000000000001</v>
      </c>
      <c r="I10" s="8">
        <v>1.3527</v>
      </c>
      <c r="J10" s="13">
        <f>I10*Summary!$B$9</f>
        <v>0.23875154999999998</v>
      </c>
    </row>
    <row r="11" spans="1:10" x14ac:dyDescent="0.3">
      <c r="A11" s="8" t="s">
        <v>48</v>
      </c>
      <c r="B11" s="8">
        <v>6.3</v>
      </c>
      <c r="C11" s="8">
        <v>17.7</v>
      </c>
      <c r="D11" s="8"/>
      <c r="E11" s="8">
        <v>0.4788</v>
      </c>
      <c r="F11" s="8">
        <v>0.4788</v>
      </c>
      <c r="G11" s="8">
        <v>8.3199999999999996E-2</v>
      </c>
      <c r="H11" s="8">
        <v>0.1109</v>
      </c>
      <c r="I11" s="8">
        <v>1.1516</v>
      </c>
      <c r="J11" s="13">
        <f>I11*Summary!$B$9</f>
        <v>0.20325739999999998</v>
      </c>
    </row>
    <row r="13" spans="1:10" x14ac:dyDescent="0.3">
      <c r="A13" s="6" t="s">
        <v>49</v>
      </c>
      <c r="I13" s="14">
        <f>SUM(I5:I11)</f>
        <v>8.7561</v>
      </c>
      <c r="J13" s="15">
        <f>I13*Summary!$B$9</f>
        <v>1.54545165</v>
      </c>
    </row>
    <row r="15" spans="1:10" x14ac:dyDescent="0.3">
      <c r="A15" s="2" t="s">
        <v>50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">
      <c r="A16" s="6" t="s">
        <v>51</v>
      </c>
      <c r="I16" s="16">
        <f>AVERAGE(I5:I11)</f>
        <v>1.2508714285714286</v>
      </c>
      <c r="J16" s="17">
        <f>I16*Summary!$B$9</f>
        <v>0.22077880714285714</v>
      </c>
    </row>
    <row r="17" spans="1:10" x14ac:dyDescent="0.3">
      <c r="A17" s="6" t="s">
        <v>52</v>
      </c>
      <c r="I17" s="16">
        <f>I16*30.44</f>
        <v>38.076526285714287</v>
      </c>
      <c r="J17" s="17">
        <f>I17*Summary!$B$9</f>
        <v>6.7205068894285711</v>
      </c>
    </row>
    <row r="18" spans="1:10" x14ac:dyDescent="0.3">
      <c r="A18" s="6" t="s">
        <v>53</v>
      </c>
      <c r="I18" s="16">
        <f>I16*365</f>
        <v>456.56807142857144</v>
      </c>
      <c r="J18" s="17">
        <f>I18*Summary!$B$9</f>
        <v>80.584264607142856</v>
      </c>
    </row>
  </sheetData>
  <mergeCells count="3">
    <mergeCell ref="A1:J1"/>
    <mergeCell ref="A2:J2"/>
    <mergeCell ref="A15:J15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"/>
  <sheetViews>
    <sheetView zoomScaleNormal="100" workbookViewId="0">
      <selection sqref="A1:K1"/>
    </sheetView>
  </sheetViews>
  <sheetFormatPr baseColWidth="10" defaultColWidth="8.88671875" defaultRowHeight="14.4" x14ac:dyDescent="0.3"/>
  <cols>
    <col min="1" max="1" width="30" customWidth="1"/>
    <col min="2" max="4" width="20" customWidth="1"/>
    <col min="5" max="5" width="21" customWidth="1"/>
    <col min="6" max="7" width="20" customWidth="1"/>
    <col min="8" max="8" width="14.6640625" customWidth="1"/>
    <col min="9" max="11" width="2" customWidth="1"/>
  </cols>
  <sheetData>
    <row r="1" spans="1:11" ht="17.25" customHeight="1" x14ac:dyDescent="0.3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5" customHeight="1" x14ac:dyDescent="0.3">
      <c r="A3" s="7" t="s">
        <v>58</v>
      </c>
      <c r="B3" s="7" t="s">
        <v>59</v>
      </c>
      <c r="C3" s="7" t="s">
        <v>60</v>
      </c>
      <c r="D3" s="7" t="s">
        <v>61</v>
      </c>
      <c r="E3" s="7" t="s">
        <v>62</v>
      </c>
      <c r="F3" s="7" t="s">
        <v>63</v>
      </c>
      <c r="G3" s="7" t="s">
        <v>64</v>
      </c>
      <c r="H3" s="7" t="s">
        <v>26</v>
      </c>
    </row>
    <row r="4" spans="1:11" x14ac:dyDescent="0.3">
      <c r="A4" s="8" t="s">
        <v>65</v>
      </c>
      <c r="B4" s="10">
        <f>'Scenario 1 - Powered On'!I16</f>
        <v>2.3763999999999998</v>
      </c>
      <c r="C4" s="13">
        <f>B4*Summary!$B$9</f>
        <v>0.41943459999999994</v>
      </c>
      <c r="D4" s="10">
        <f>'Scenario 2 - Unplugged'!I16</f>
        <v>1.2508714285714286</v>
      </c>
      <c r="E4" s="13">
        <f>D4*Summary!$B$9</f>
        <v>0.22077880714285714</v>
      </c>
      <c r="F4" s="10">
        <f t="shared" ref="F4:G6" si="0">B4-D4</f>
        <v>1.1255285714285712</v>
      </c>
      <c r="G4" s="13">
        <f t="shared" si="0"/>
        <v>0.1986557928571428</v>
      </c>
      <c r="H4" s="12">
        <f>F4/B4</f>
        <v>0.47362757592516885</v>
      </c>
    </row>
    <row r="5" spans="1:11" x14ac:dyDescent="0.3">
      <c r="A5" s="8" t="s">
        <v>66</v>
      </c>
      <c r="B5" s="10">
        <f>'Scenario 1 - Powered On'!I17</f>
        <v>72.337615999999997</v>
      </c>
      <c r="C5" s="13">
        <f>B5*Summary!$B$9</f>
        <v>12.767589223999998</v>
      </c>
      <c r="D5" s="10">
        <f>'Scenario 2 - Unplugged'!I17</f>
        <v>38.076526285714287</v>
      </c>
      <c r="E5" s="13">
        <f>D5*Summary!$B$9</f>
        <v>6.7205068894285711</v>
      </c>
      <c r="F5" s="10">
        <f t="shared" si="0"/>
        <v>34.26108971428571</v>
      </c>
      <c r="G5" s="13">
        <f t="shared" si="0"/>
        <v>6.0470823345714271</v>
      </c>
      <c r="H5" s="12">
        <f>F5/B5</f>
        <v>0.47362757592516885</v>
      </c>
    </row>
    <row r="6" spans="1:11" x14ac:dyDescent="0.3">
      <c r="A6" s="8" t="s">
        <v>67</v>
      </c>
      <c r="B6" s="10">
        <f>'Scenario 1 - Powered On'!I18</f>
        <v>867.38599999999997</v>
      </c>
      <c r="C6" s="13">
        <f>B6*Summary!$B$9</f>
        <v>153.09362899999999</v>
      </c>
      <c r="D6" s="10">
        <f>'Scenario 2 - Unplugged'!I18</f>
        <v>456.56807142857144</v>
      </c>
      <c r="E6" s="13">
        <f>D6*Summary!$B$9</f>
        <v>80.584264607142856</v>
      </c>
      <c r="F6" s="10">
        <f t="shared" si="0"/>
        <v>410.81792857142852</v>
      </c>
      <c r="G6" s="13">
        <f t="shared" si="0"/>
        <v>72.509364392857137</v>
      </c>
      <c r="H6" s="12">
        <f>F6/B6</f>
        <v>0.47362757592516891</v>
      </c>
    </row>
  </sheetData>
  <mergeCells count="1">
    <mergeCell ref="A1:K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Summary</vt:lpstr>
      <vt:lpstr>Scenario 1 - Powered On</vt:lpstr>
      <vt:lpstr>Scenario 2 - Unplugged</vt:lpstr>
      <vt:lpstr>Detailed Comparison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Pc Maison</cp:lastModifiedBy>
  <cp:revision>1</cp:revision>
  <dcterms:created xsi:type="dcterms:W3CDTF">2026-07-02T05:00:51Z</dcterms:created>
  <dcterms:modified xsi:type="dcterms:W3CDTF">2026-07-02T05:14:26Z</dcterms:modified>
  <dc:language>en-US</dc:language>
</cp:coreProperties>
</file>